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9"/>
  <workbookPr/>
  <mc:AlternateContent xmlns:mc="http://schemas.openxmlformats.org/markup-compatibility/2006">
    <mc:Choice Requires="x15">
      <x15ac:absPath xmlns:x15ac="http://schemas.microsoft.com/office/spreadsheetml/2010/11/ac" url="/Users/jonahkleinhesselink/Desktop/jaar 4/"/>
    </mc:Choice>
  </mc:AlternateContent>
  <xr:revisionPtr revIDLastSave="19" documentId="8_{E6494AEB-E924-6942-833A-35D99FC53233}" xr6:coauthVersionLast="47" xr6:coauthVersionMax="47" xr10:uidLastSave="{CCD0AD2E-BE0B-4031-8801-FDC828B50443}"/>
  <bookViews>
    <workbookView xWindow="0" yWindow="760" windowWidth="30240" windowHeight="18880" firstSheet="1" activeTab="1" xr2:uid="{33EC3306-689A-6E40-A417-696B7191A874}"/>
  </bookViews>
  <sheets>
    <sheet name="Beginbalans" sheetId="5" r:id="rId1"/>
    <sheet name="Investeringsbegroting" sheetId="4" r:id="rId2"/>
    <sheet name="Omzet prognose" sheetId="3" r:id="rId3"/>
    <sheet name="Exploitatiebegroting&amp;kosten"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5" l="1"/>
  <c r="G18" i="5"/>
  <c r="F12" i="2"/>
  <c r="D12" i="2"/>
  <c r="B12" i="2"/>
  <c r="F14" i="2"/>
  <c r="D14" i="2"/>
  <c r="D19" i="4"/>
  <c r="D19" i="2"/>
  <c r="F19" i="2" s="1"/>
  <c r="C20" i="2"/>
  <c r="D11" i="2"/>
  <c r="F11" i="2" s="1"/>
  <c r="D23" i="3"/>
  <c r="E26" i="3"/>
  <c r="F17" i="3"/>
  <c r="H17" i="3" s="1"/>
  <c r="I17" i="3" s="1"/>
  <c r="D22" i="3" a="1"/>
  <c r="D22" i="3" s="1"/>
  <c r="E17" i="3"/>
  <c r="E18" i="3"/>
  <c r="F18" i="3"/>
  <c r="G18" i="3" s="1"/>
  <c r="F16" i="3"/>
  <c r="D16" i="3"/>
  <c r="F8" i="3"/>
  <c r="G8" i="3" s="1"/>
  <c r="F9" i="3"/>
  <c r="H9" i="3" s="1"/>
  <c r="I9" i="3" s="1"/>
  <c r="F10" i="3"/>
  <c r="G10" i="3" s="1"/>
  <c r="F11" i="3"/>
  <c r="H11" i="3" s="1"/>
  <c r="F7" i="3"/>
  <c r="G7" i="3" s="1"/>
  <c r="E11" i="3"/>
  <c r="E23" i="3" s="1"/>
  <c r="E8" i="3"/>
  <c r="E9" i="3"/>
  <c r="E10" i="3"/>
  <c r="E7" i="3"/>
  <c r="E22" i="3" s="1" a="1"/>
  <c r="E22" i="3" s="1"/>
  <c r="E24" i="3" s="1"/>
  <c r="D6" i="3"/>
  <c r="E20" i="2" l="1"/>
  <c r="G20" i="2"/>
  <c r="H23" i="3"/>
  <c r="G26" i="3"/>
  <c r="E16" i="3"/>
  <c r="B7" i="2" s="1"/>
  <c r="G17" i="3"/>
  <c r="F23" i="3"/>
  <c r="H18" i="3"/>
  <c r="I26" i="3" s="1"/>
  <c r="F22" i="3" a="1"/>
  <c r="F22" i="3" s="1"/>
  <c r="F6" i="3"/>
  <c r="G16" i="3"/>
  <c r="D7" i="2" s="1"/>
  <c r="G9" i="3"/>
  <c r="G22" i="3" s="1" a="1"/>
  <c r="G22" i="3" s="1"/>
  <c r="H7" i="3"/>
  <c r="I7" i="3" s="1"/>
  <c r="G11" i="3"/>
  <c r="H10" i="3"/>
  <c r="I10" i="3" s="1"/>
  <c r="E6" i="3"/>
  <c r="B6" i="2" s="1"/>
  <c r="C8" i="2" s="1"/>
  <c r="C22" i="2" s="1"/>
  <c r="H8" i="3"/>
  <c r="I8" i="3" s="1"/>
  <c r="I11" i="3"/>
  <c r="I23" i="3" s="1"/>
  <c r="G23" i="3" l="1"/>
  <c r="G24" i="3" s="1"/>
  <c r="G6" i="3"/>
  <c r="D6" i="2" s="1"/>
  <c r="E8" i="2" s="1"/>
  <c r="E22" i="2" s="1"/>
  <c r="I6" i="3"/>
  <c r="F6" i="2" s="1"/>
  <c r="H16" i="3"/>
  <c r="I18" i="3"/>
  <c r="H22" i="3" a="1"/>
  <c r="H22" i="3" s="1"/>
  <c r="H6" i="3"/>
  <c r="I16" i="3" l="1"/>
  <c r="F7" i="2" s="1"/>
  <c r="G8" i="2" s="1"/>
  <c r="G22" i="2" s="1"/>
  <c r="I22" i="3" a="1"/>
  <c r="I22" i="3" s="1"/>
  <c r="I24"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Jonah Klein Hesselink</author>
    <author>Klein Hesselink, Jonah</author>
  </authors>
  <commentList>
    <comment ref="B2" authorId="0" shapeId="0" xr:uid="{BE412A72-5C83-5445-938A-E1060754BA42}">
      <text>
        <r>
          <rPr>
            <b/>
            <sz val="10"/>
            <color rgb="FF000000"/>
            <rFont val="Tahoma"/>
            <family val="2"/>
          </rPr>
          <t>Jonah Klein Hesselink:</t>
        </r>
        <r>
          <rPr>
            <sz val="10"/>
            <color rgb="FF000000"/>
            <rFont val="Tahoma"/>
            <family val="2"/>
          </rPr>
          <t xml:space="preserve">
</t>
        </r>
        <r>
          <rPr>
            <sz val="10"/>
            <color rgb="FF000000"/>
            <rFont val="Tahoma"/>
            <family val="2"/>
          </rPr>
          <t>De investeringen wordt gefinancierd door eigen vermogen eigenaren van de onderneming.</t>
        </r>
      </text>
    </comment>
    <comment ref="D8" authorId="0" shapeId="0" xr:uid="{39B28952-4DF3-1B4B-A778-682156C90623}">
      <text>
        <r>
          <rPr>
            <b/>
            <sz val="10"/>
            <color rgb="FF000000"/>
            <rFont val="Tahoma"/>
            <family val="2"/>
          </rPr>
          <t>Jonah Klein Hesselink:</t>
        </r>
        <r>
          <rPr>
            <sz val="10"/>
            <color rgb="FF000000"/>
            <rFont val="Tahoma"/>
            <family val="2"/>
          </rPr>
          <t xml:space="preserve">
</t>
        </r>
        <r>
          <rPr>
            <sz val="10"/>
            <color rgb="FF000000"/>
            <rFont val="Tahoma"/>
            <family val="2"/>
          </rPr>
          <t>Van het hoogste maandbedrag voor een leaseauto volgens deze bron uitgegaan</t>
        </r>
      </text>
    </comment>
    <comment ref="F8" authorId="1" shapeId="0" xr:uid="{AA5AF650-A2BE-4452-9832-FF3405FFF056}">
      <text>
        <t xml:space="preserve">Jonah Klein Hesselink:
Dusseldorp BMW. (z.d.). Dusseldorp BMW sinds 1959. Geraadpleegd op 16 december 2025, van https://www.dusseldorpbmw.nl/operational-lease-berekenen-bmw#/operational-lease?dealerPool=dusseldorp
</t>
      </text>
    </comment>
    <comment ref="D9" authorId="0" shapeId="0" xr:uid="{DE7C07AE-C2CE-2142-BA57-601BB6EBD810}">
      <text>
        <r>
          <rPr>
            <b/>
            <sz val="10"/>
            <color rgb="FF000000"/>
            <rFont val="Tahoma"/>
            <family val="2"/>
          </rPr>
          <t>Jonah Klein Hesselink:</t>
        </r>
        <r>
          <rPr>
            <sz val="10"/>
            <color rgb="FF000000"/>
            <rFont val="Tahoma"/>
            <family val="2"/>
          </rPr>
          <t xml:space="preserve">
</t>
        </r>
        <r>
          <rPr>
            <sz val="10"/>
            <color rgb="FF000000"/>
            <rFont val="Tahoma"/>
            <family val="2"/>
          </rPr>
          <t xml:space="preserve">Waarom 15000 euro realistisch is: 
</t>
        </r>
        <r>
          <rPr>
            <sz val="10"/>
            <color rgb="FF000000"/>
            <rFont val="Tahoma"/>
            <family val="2"/>
          </rPr>
          <t xml:space="preserve">8000 euro voor meubeulair
</t>
        </r>
        <r>
          <rPr>
            <sz val="10"/>
            <color rgb="FF000000"/>
            <rFont val="Tahoma"/>
            <family val="2"/>
          </rPr>
          <t xml:space="preserve">6000 euro voor hardware (laptops, monitoren printer en netwerkapprateur)
</t>
        </r>
        <r>
          <rPr>
            <sz val="10"/>
            <color rgb="FF000000"/>
            <rFont val="Tahoma"/>
            <family val="2"/>
          </rPr>
          <t xml:space="preserve">1000 euro voor </t>
        </r>
        <r>
          <rPr>
            <sz val="10"/>
            <color rgb="FF000000"/>
            <rFont val="Aptos Narrow"/>
            <scheme val="minor"/>
          </rPr>
          <t>accessoires en verlichting</t>
        </r>
      </text>
    </comment>
    <comment ref="D12" authorId="0" shapeId="0" xr:uid="{97D1845D-678D-3542-A385-C171C9E00C7F}">
      <text>
        <r>
          <rPr>
            <b/>
            <sz val="10"/>
            <color rgb="FF000000"/>
            <rFont val="Tahoma"/>
            <family val="2"/>
          </rPr>
          <t>Jonah Klein Hesselink:</t>
        </r>
        <r>
          <rPr>
            <sz val="10"/>
            <color rgb="FF000000"/>
            <rFont val="Tahoma"/>
            <family val="2"/>
          </rPr>
          <t xml:space="preserve">
</t>
        </r>
        <r>
          <rPr>
            <sz val="10"/>
            <color rgb="FF000000"/>
            <rFont val="Tahoma"/>
            <family val="2"/>
          </rPr>
          <t>Gemiddelde huurprijs van de bronnen gepakt en *12 gedaan</t>
        </r>
      </text>
    </comment>
    <comment ref="F12" authorId="1" shapeId="0" xr:uid="{0619A136-9995-4A76-A4E4-E07847028082}">
      <text>
        <t xml:space="preserve">Jonah Klein Hesselink:
1. 4 person private office at 20 Hofplein, Rotterdam | Office Hub. (n.d.). Office Hub. Geraadpleegd op 16 december 2025, van https://www.office-hub.com/nl/listings/4-person-private-office-20-hofplein-rotterdam-south-holland-3032-ac-a0t3m00000VBhscAAD
2. Kantoorruimte in Rotterdam | Spaces. (2021, April 8). Spaces. Geraadpleegd op 16 december 2025, van https://www.spacesworks.com/nl/rotterdam-nl/hofplein/
3. Kantoor Rotterdam | Zoek kantoren te huur: Rodezand 80 3011 AN Rotterdam [funda in business]. (n.d.). Funda. Geraadpleegd op 16 december 2025, van https://www.fundainbusiness.nl/kantoor/rotterdam/object-43530870-rodezand-80/
</t>
      </text>
    </comment>
    <comment ref="D13" authorId="0" shapeId="0" xr:uid="{F01D0C00-DE92-FF4B-8F73-157A68C79251}">
      <text>
        <r>
          <rPr>
            <b/>
            <sz val="10"/>
            <color rgb="FF000000"/>
            <rFont val="Tahoma"/>
            <family val="2"/>
          </rPr>
          <t>Jonah Klein Hesselink:</t>
        </r>
        <r>
          <rPr>
            <sz val="10"/>
            <color rgb="FF000000"/>
            <rFont val="Tahoma"/>
            <family val="2"/>
          </rPr>
          <t xml:space="preserve">
</t>
        </r>
        <r>
          <rPr>
            <sz val="10"/>
            <color rgb="FF000000"/>
            <rFont val="Tahoma"/>
            <family val="2"/>
          </rPr>
          <t>Alleen microsoft 365 business en hubspot komen uit op 3000 op jaarbasis voor 4 gebruikers. Wij hebben dan ook andere software daarnaast nodig voor boekhouding etc dus hebben wij het verdubbeld om onvoorziene kosten in rekening te brengen. Hieronder valt ook It beveiliging, dus backups van bestanden en beveiliging van bestandenen andere hardware</t>
        </r>
      </text>
    </comment>
    <comment ref="D14" authorId="0" shapeId="0" xr:uid="{23FE4F49-75E5-FF47-B9CB-1519375BCD5E}">
      <text>
        <r>
          <rPr>
            <b/>
            <sz val="10"/>
            <color rgb="FF000000"/>
            <rFont val="Tahoma"/>
            <family val="2"/>
          </rPr>
          <t>Jonah Klein Hesselink:</t>
        </r>
        <r>
          <rPr>
            <sz val="10"/>
            <color rgb="FF000000"/>
            <rFont val="Tahoma"/>
            <family val="2"/>
          </rPr>
          <t xml:space="preserve">
</t>
        </r>
        <r>
          <rPr>
            <sz val="10"/>
            <color rgb="FF000000"/>
            <rFont val="Tahoma"/>
            <family val="2"/>
          </rPr>
          <t>Als wij zoals de bron aangeeft gebruik maken van de scrum methode moeten wij zelf een budget samenstellen en werken de programmeurs daar omheen. Het budget die wij opstellen is het weergegeven bedrag.</t>
        </r>
      </text>
    </comment>
    <comment ref="F14" authorId="1" shapeId="0" xr:uid="{B9FE84B0-67C0-4037-8082-66394FFD5B99}">
      <text>
        <t>Klein Hesselink, Jonah:
Akerboom, P. (2017, March 10). Wat kost een website? Frankwatching. Geraadpleegd op 16 december 2025, van https://www.frankwatching.com/archive/2010/08/24/wat-kost-een-website/</t>
      </text>
    </comment>
    <comment ref="D15" authorId="0" shapeId="0" xr:uid="{31A71FC9-5EEE-0344-B2C7-F027D5569B48}">
      <text>
        <r>
          <rPr>
            <b/>
            <sz val="10"/>
            <color rgb="FF000000"/>
            <rFont val="Tahoma"/>
            <family val="2"/>
          </rPr>
          <t>Jonah Klein Hesselink:</t>
        </r>
        <r>
          <rPr>
            <sz val="10"/>
            <color rgb="FF000000"/>
            <rFont val="Tahoma"/>
            <family val="2"/>
          </rPr>
          <t xml:space="preserve">
</t>
        </r>
        <r>
          <rPr>
            <sz val="10"/>
            <color rgb="FF000000"/>
            <rFont val="Tahoma"/>
            <family val="2"/>
          </rPr>
          <t>Zie stap 6, bepaal je budget van de bron. Dit is het budget die wij verwachten nodig te hebben aan het bijhouden van sociale media kanalen, advertenties zowel online als offline en andere vormen van naamsbekendheid creeren om zo onze omzetprognose waar te maken. Een flinke investering, maar je werft niet zomaar 50 mensen in je eerste jaar.</t>
        </r>
      </text>
    </comment>
    <comment ref="F15" authorId="1" shapeId="0" xr:uid="{73B85101-EC43-4564-9E75-DADEC64E9CB7}">
      <text>
        <t>Klein Hesselink, Jonah:
Van Dijk, L. (2025, May 14). Klanten werven dankzij je marketingplan. KVK. Geraadpleegd op 16 december 2025, van https://www.kvk.nl/marketing/klanten-werven-dankzij-je-marketingplan/#budget</t>
      </text>
    </comment>
    <comment ref="D16" authorId="0" shapeId="0" xr:uid="{333590A8-6A13-BF4D-B28B-074D8ECBD41B}">
      <text>
        <r>
          <rPr>
            <b/>
            <sz val="10"/>
            <color rgb="FF000000"/>
            <rFont val="Tahoma"/>
            <family val="2"/>
          </rPr>
          <t>Jonah Klein Hesselink:</t>
        </r>
        <r>
          <rPr>
            <sz val="10"/>
            <color rgb="FF000000"/>
            <rFont val="Tahoma"/>
            <family val="2"/>
          </rPr>
          <t xml:space="preserve">
</t>
        </r>
        <r>
          <rPr>
            <sz val="10"/>
            <color rgb="FF000000"/>
            <rFont val="Tahoma"/>
            <family val="2"/>
          </rPr>
          <t>Wij zijn van hoger uitgegaan dan verwacht, omdat er weinig informatie te vinden is concreet over het opstarten van je bedrijf. Je hebt kosten van inschrijving, kosten voor de notaris, reiskosten naar en van noem het maar op. Dit is een geschatte bedrag en nogmaals wij chatten hoger voor de zekerheid. Wij willen immers ook een werkmaatschapij en holding daaronder hebben</t>
        </r>
      </text>
    </comment>
    <comment ref="F16" authorId="1" shapeId="0" xr:uid="{1921F457-543B-44A8-B466-6FB4E92F4F5D}">
      <text>
        <t>Klein Hesselink, Jonah:
Schrijf een nieuw bedrijf of onderneming in | KVK. (2025, August 8). KVK. Geraadpleegd op 16 december 2025, van https://www.kvk.nl/inschrijven/nieuwe-organisatie/</t>
      </text>
    </comment>
    <comment ref="D17" authorId="0" shapeId="0" xr:uid="{95CEED51-7211-D040-8CDD-65C08E163C98}">
      <text>
        <r>
          <rPr>
            <b/>
            <sz val="10"/>
            <color rgb="FF000000"/>
            <rFont val="Tahoma"/>
            <family val="2"/>
          </rPr>
          <t>Jonah Klein Hesselink:</t>
        </r>
        <r>
          <rPr>
            <sz val="10"/>
            <color rgb="FF000000"/>
            <rFont val="Tahoma"/>
            <family val="2"/>
          </rPr>
          <t xml:space="preserve">
</t>
        </r>
        <r>
          <rPr>
            <sz val="10"/>
            <color rgb="FF000000"/>
            <rFont val="Tahoma"/>
            <family val="2"/>
          </rPr>
          <t>Een beetje cash achter de hand kan nooit geen kwaad. Nodig voor onvoorzienen kosten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Jonah Klein Hesselink</author>
  </authors>
  <commentList>
    <comment ref="F4" authorId="0" shapeId="0" xr:uid="{2F02E1DF-9776-8243-AE20-D0277318BCF5}">
      <text>
        <r>
          <rPr>
            <b/>
            <sz val="10"/>
            <color rgb="FF000000"/>
            <rFont val="Tahoma"/>
            <family val="2"/>
          </rPr>
          <t>Jonah Klein Hesselink:</t>
        </r>
        <r>
          <rPr>
            <sz val="10"/>
            <color rgb="FF000000"/>
            <rFont val="Tahoma"/>
            <family val="2"/>
          </rPr>
          <t xml:space="preserve">
</t>
        </r>
        <r>
          <rPr>
            <sz val="10"/>
            <color rgb="FF000000"/>
            <rFont val="Tahoma"/>
            <family val="2"/>
          </rPr>
          <t>Wij verwachten in 2027 een groei van 20% ten opzichte van 2026. Alle aantallen zijn dus het voorgaande jaar *1,2. Dit is voor zowel hypotheken als beleggen.</t>
        </r>
      </text>
    </comment>
    <comment ref="H4" authorId="0" shapeId="0" xr:uid="{520BF655-C9FD-9746-86FC-1078B31C3C27}">
      <text>
        <r>
          <rPr>
            <b/>
            <sz val="10"/>
            <color rgb="FF000000"/>
            <rFont val="Tahoma"/>
            <family val="2"/>
          </rPr>
          <t>Jonah Klein Hesselink:</t>
        </r>
        <r>
          <rPr>
            <sz val="10"/>
            <color rgb="FF000000"/>
            <rFont val="Tahoma"/>
            <family val="2"/>
          </rPr>
          <t xml:space="preserve">
</t>
        </r>
        <r>
          <rPr>
            <sz val="10"/>
            <color rgb="FF000000"/>
            <rFont val="Tahoma"/>
            <family val="2"/>
          </rPr>
          <t>Wij verwachten in 2028 een groei van 30% ten opzichte van 2027. Alle aantallen zijn het voorgaande jaar *1,3. Dit is voor zowel hypotheken als beleggen.</t>
        </r>
      </text>
    </comment>
    <comment ref="B6" authorId="0" shapeId="0" xr:uid="{86B62A84-4874-A747-A681-3FE8E25BDB40}">
      <text>
        <r>
          <rPr>
            <b/>
            <sz val="10"/>
            <color rgb="FF000000"/>
            <rFont val="Tahoma"/>
            <family val="2"/>
          </rPr>
          <t>Jonah Klein Hesselink:</t>
        </r>
        <r>
          <rPr>
            <sz val="10"/>
            <color rgb="FF000000"/>
            <rFont val="Tahoma"/>
            <family val="2"/>
          </rPr>
          <t xml:space="preserve">
</t>
        </r>
        <r>
          <rPr>
            <sz val="10"/>
            <color rgb="FF000000"/>
            <rFont val="Tahoma"/>
            <family val="2"/>
          </rPr>
          <t>Tarieven houden wij vlak. Wij houden dus in de omzetprognose geen rekening met een stijging van onze tarieven om met inflatie mee te stijgen. Dit voor hypotheken zowel beleggen.</t>
        </r>
      </text>
    </comment>
    <comment ref="C18" authorId="0" shapeId="0" xr:uid="{B2CAD67A-1339-E548-AB3D-08F3319F5E18}">
      <text>
        <r>
          <rPr>
            <b/>
            <sz val="10"/>
            <color rgb="FF000000"/>
            <rFont val="Tahoma"/>
            <family val="2"/>
          </rPr>
          <t>Jonah Klein Hesselink:</t>
        </r>
        <r>
          <rPr>
            <sz val="10"/>
            <color rgb="FF000000"/>
            <rFont val="Tahoma"/>
            <family val="2"/>
          </rPr>
          <t xml:space="preserve">
</t>
        </r>
        <r>
          <rPr>
            <sz val="10"/>
            <color rgb="FF000000"/>
            <rFont val="Tahoma"/>
            <family val="2"/>
          </rPr>
          <t>Wij gaan uit van een gemiddeld belegd vermogen in ons huisfonds van 100.000 in 2026. Wij verwachten dat deze gemiddeld met 6% zal stijgen d.m.v. rendement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Jonah Klein Hesselink</author>
  </authors>
  <commentList>
    <comment ref="A11" authorId="0" shapeId="0" xr:uid="{5FD1CA7E-2BC7-8F44-8694-5417B85F20EC}">
      <text>
        <r>
          <rPr>
            <b/>
            <sz val="10"/>
            <color rgb="FF000000"/>
            <rFont val="Tahoma"/>
            <family val="2"/>
          </rPr>
          <t>Jonah Klein Hesselink:</t>
        </r>
        <r>
          <rPr>
            <sz val="10"/>
            <color rgb="FF000000"/>
            <rFont val="Tahoma"/>
            <family val="2"/>
          </rPr>
          <t xml:space="preserve">
</t>
        </r>
        <r>
          <rPr>
            <sz val="10"/>
            <color rgb="FF000000"/>
            <rFont val="Tahoma"/>
            <family val="2"/>
          </rPr>
          <t>Huur stijgt jaarlijks met 3%</t>
        </r>
      </text>
    </comment>
    <comment ref="A12" authorId="0" shapeId="0" xr:uid="{C74BA3BA-7E2E-8240-B789-0BE26EDCCF50}">
      <text>
        <r>
          <rPr>
            <b/>
            <sz val="10"/>
            <color rgb="FF000000"/>
            <rFont val="Tahoma"/>
            <family val="2"/>
          </rPr>
          <t>Jonah Klein Hesselink:</t>
        </r>
        <r>
          <rPr>
            <sz val="10"/>
            <color rgb="FF000000"/>
            <rFont val="Tahoma"/>
            <family val="2"/>
          </rPr>
          <t xml:space="preserve">
</t>
        </r>
        <r>
          <rPr>
            <sz val="10"/>
            <color rgb="FF000000"/>
            <rFont val="Tahoma"/>
            <family val="2"/>
          </rPr>
          <t>O.b.v 4 medewerkers die 25.000 euro verdienen per jaar. De krijgen de komende 3 jaar een loonsverhoging van 3.000 euro op jaarbasis.</t>
        </r>
      </text>
    </comment>
    <comment ref="A14" authorId="0" shapeId="0" xr:uid="{BDA58F55-10FC-244F-B97A-D54FA6BFC1F2}">
      <text>
        <r>
          <rPr>
            <b/>
            <sz val="10"/>
            <color rgb="FF000000"/>
            <rFont val="Tahoma"/>
            <family val="2"/>
          </rPr>
          <t>Jonah Klein Hesselink:</t>
        </r>
        <r>
          <rPr>
            <sz val="10"/>
            <color rgb="FF000000"/>
            <rFont val="Tahoma"/>
            <family val="2"/>
          </rPr>
          <t xml:space="preserve">
</t>
        </r>
        <r>
          <rPr>
            <sz val="10"/>
            <color rgb="FF000000"/>
            <rFont val="Tahoma"/>
            <family val="2"/>
          </rPr>
          <t>Marketing kosten gaan mee met de groei</t>
        </r>
      </text>
    </comment>
    <comment ref="A15" authorId="0" shapeId="0" xr:uid="{B6BFDCE5-A91E-0E40-835C-65FEBD803BD5}">
      <text>
        <t>Jonah Klein Hesselink:
Afschrijving van inventaris.
Inventaris: 15.000 met een restwaarde van 2.500.
Afschrijving van 5jaar, dus 2.500 per jaar afschrijving</t>
      </text>
    </comment>
    <comment ref="A16" authorId="0" shapeId="0" xr:uid="{24085623-1B93-1840-A949-3BC825D0AE35}">
      <text>
        <r>
          <rPr>
            <b/>
            <sz val="10"/>
            <color rgb="FF000000"/>
            <rFont val="Tahoma"/>
            <family val="2"/>
          </rPr>
          <t>Jonah Klein Hesselink:</t>
        </r>
        <r>
          <rPr>
            <sz val="10"/>
            <color rgb="FF000000"/>
            <rFont val="Tahoma"/>
            <family val="2"/>
          </rPr>
          <t xml:space="preserve">
</t>
        </r>
        <r>
          <rPr>
            <sz val="10"/>
            <color rgb="FF000000"/>
            <rFont val="Tahoma"/>
            <family val="2"/>
          </rPr>
          <t>Prijs gebaseerd op 2 verzekeringen, namelijk avp en beroepsverzekering</t>
        </r>
      </text>
    </comment>
    <comment ref="A17" authorId="0" shapeId="0" xr:uid="{4507B27F-FFEA-034D-B90A-DFD55E1763BA}">
      <text>
        <r>
          <rPr>
            <b/>
            <sz val="10"/>
            <color rgb="FF000000"/>
            <rFont val="Tahoma"/>
            <family val="2"/>
          </rPr>
          <t>Jonah Klein Hesselink:</t>
        </r>
        <r>
          <rPr>
            <sz val="10"/>
            <color rgb="FF000000"/>
            <rFont val="Tahoma"/>
            <family val="2"/>
          </rPr>
          <t xml:space="preserve">
</t>
        </r>
        <r>
          <rPr>
            <sz val="10"/>
            <color rgb="FF000000"/>
            <rFont val="Tahoma"/>
            <family val="2"/>
          </rPr>
          <t>Zie investeringsbegroting voor toelichting kosten</t>
        </r>
      </text>
    </comment>
    <comment ref="A18" authorId="0" shapeId="0" xr:uid="{B8DE64F7-614D-D64A-883F-510382458466}">
      <text>
        <r>
          <rPr>
            <b/>
            <sz val="10"/>
            <color rgb="FF000000"/>
            <rFont val="Tahoma"/>
            <family val="2"/>
          </rPr>
          <t>Jonah Klein Hesselink:</t>
        </r>
        <r>
          <rPr>
            <sz val="10"/>
            <color rgb="FF000000"/>
            <rFont val="Tahoma"/>
            <family val="2"/>
          </rPr>
          <t xml:space="preserve">
</t>
        </r>
        <r>
          <rPr>
            <sz val="10"/>
            <color rgb="FF000000"/>
            <rFont val="Tahoma"/>
            <family val="2"/>
          </rPr>
          <t>Prijs daalt na jaar 1 doordat jaar 2 en 3 kosten zijn voor onderhoud en niet voor opbouw van de website net als jaar 1</t>
        </r>
      </text>
    </comment>
    <comment ref="A19" authorId="0" shapeId="0" xr:uid="{3EF1B369-4D88-FE46-BC88-D1D0D9F73023}">
      <text>
        <r>
          <rPr>
            <b/>
            <sz val="10"/>
            <color rgb="FF000000"/>
            <rFont val="Tahoma"/>
            <family val="2"/>
          </rPr>
          <t>Jonah Klein Hesselink:</t>
        </r>
        <r>
          <rPr>
            <sz val="10"/>
            <color rgb="FF000000"/>
            <rFont val="Tahoma"/>
            <family val="2"/>
          </rPr>
          <t xml:space="preserve">
</t>
        </r>
        <r>
          <rPr>
            <sz val="10"/>
            <color rgb="FF000000"/>
            <rFont val="Tahoma"/>
            <family val="2"/>
          </rPr>
          <t>Een stijging van 10% per jaar i.v.m. stijging van de groei</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<sst xmlns="http://schemas.openxmlformats.org/spreadsheetml/2006/main" count="95" uniqueCount="56">
  <si>
    <t>Beginbalans</t>
  </si>
  <si>
    <t>Activa</t>
  </si>
  <si>
    <t>Passiva</t>
  </si>
  <si>
    <t>Vaste Activa</t>
  </si>
  <si>
    <t>Eigen Vermogen</t>
  </si>
  <si>
    <t>Inventaris</t>
  </si>
  <si>
    <t>Webstie</t>
  </si>
  <si>
    <t>Vlottende Activa</t>
  </si>
  <si>
    <t>Huur kantoorpand</t>
  </si>
  <si>
    <t>Operational Lease</t>
  </si>
  <si>
    <t>Software</t>
  </si>
  <si>
    <t>Marketing</t>
  </si>
  <si>
    <t>Opstartkosten</t>
  </si>
  <si>
    <t>Kas</t>
  </si>
  <si>
    <t>Totaal</t>
  </si>
  <si>
    <t>Investeringsbegroting</t>
  </si>
  <si>
    <t>Bedrijfsmiddelen</t>
  </si>
  <si>
    <t>Kosten</t>
  </si>
  <si>
    <t>Bedrijfsvoertuig leasen</t>
  </si>
  <si>
    <t>Bronvermelding</t>
  </si>
  <si>
    <t>Kantoorpand</t>
  </si>
  <si>
    <t>Website</t>
  </si>
  <si>
    <t>Totale investering</t>
  </si>
  <si>
    <t>Omzet Prognose</t>
  </si>
  <si>
    <t>Aantal</t>
  </si>
  <si>
    <t>Eur</t>
  </si>
  <si>
    <t>Hypotheken</t>
  </si>
  <si>
    <t>Tarieven</t>
  </si>
  <si>
    <t>Kengetal</t>
  </si>
  <si>
    <t>Starters</t>
  </si>
  <si>
    <t>per dossier</t>
  </si>
  <si>
    <t>Doorstromers</t>
  </si>
  <si>
    <t>Ondernemers</t>
  </si>
  <si>
    <t>Oversluiters</t>
  </si>
  <si>
    <t>Maatwerk advies</t>
  </si>
  <si>
    <t>per uur</t>
  </si>
  <si>
    <t>Beleggen</t>
  </si>
  <si>
    <t>Advies</t>
  </si>
  <si>
    <t>Beleggers huisfonds</t>
  </si>
  <si>
    <t>van belegd vermogen</t>
  </si>
  <si>
    <t>Aantal (klanten, uren)</t>
  </si>
  <si>
    <t>Totaal inkomsten klanten</t>
  </si>
  <si>
    <t>Totaal inkomsten advies</t>
  </si>
  <si>
    <t>Inkomsten</t>
  </si>
  <si>
    <t>Totaal belegd vermogen</t>
  </si>
  <si>
    <t>Exploitatiebegroting en Kosten</t>
  </si>
  <si>
    <t>Opbrengsten</t>
  </si>
  <si>
    <t>Hypotheek</t>
  </si>
  <si>
    <t>Beleggingen</t>
  </si>
  <si>
    <t>Omzet</t>
  </si>
  <si>
    <t>Personeelskosten</t>
  </si>
  <si>
    <t>Operational lease voertuig</t>
  </si>
  <si>
    <t>Afschrijvingen</t>
  </si>
  <si>
    <t>Verzekering(en)</t>
  </si>
  <si>
    <t>Onkosten</t>
  </si>
  <si>
    <t>Resultaat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</si>
</sst>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 #,##0"/>
    <numFmt numFmtId="166" formatCode="_(&quot;€&quot;\ * #,##0_);_(&quot;€&quot;\ * \(#,##0\);_(&quot;€&quot;\ * &quot;-&quot;??_);_(@_)"/>
  </numFmts>
  <fonts count="10">
    <font>
      <sz val="12"/>
      <color theme="1"/>
      <name val="Aptos Narrow"/>
      <family val="2"/>
      <scheme val="minor"/>
    </font>
    <font>
      <sz val="20"/>
      <color theme="1"/>
      <name val="Aptos Narrow"/>
      <family val="2"/>
      <scheme val="minor"/>
    </font>
    <font>
      <i/>
      <sz val="12"/>
      <color theme="1"/>
      <name val="Aptos Narrow"/>
      <scheme val="minor"/>
    </font>
    <font>
      <b/>
      <sz val="12"/>
      <color theme="1"/>
      <name val="Aptos Narrow"/>
      <scheme val="minor"/>
    </font>
    <font>
      <b/>
      <i/>
      <sz val="12"/>
      <color theme="1"/>
      <name val="Aptos Narrow"/>
      <scheme val="minor"/>
    </font>
    <font>
      <sz val="10"/>
      <color rgb="FF000000"/>
      <name val="Tahoma"/>
      <family val="2"/>
    </font>
    <font>
      <b/>
      <sz val="10"/>
      <color rgb="FF000000"/>
      <name val="Tahoma"/>
      <family val="2"/>
    </font>
    <font>
      <sz val="20"/>
      <color theme="1"/>
      <name val="Aptos Narrow"/>
      <scheme val="minor"/>
    </font>
    <font>
      <sz val="10"/>
      <color rgb="FF000000"/>
      <name val="Aptos Narrow"/>
      <scheme val="minor"/>
    </font>
    <font>
      <sz val="12"/>
      <color theme="1"/>
      <name val="Aptos Narrow"/>
      <scheme val="minor"/>
    </font>
  </fonts>
  <fills count="10">
    <fill>
      <patternFill patternType="none"/>
    </fill>
    <fill>
      <patternFill patternType="gray125"/>
    </fill>
    <fill>
      <patternFill patternType="solid">
        <fgColor theme="0" tint="-0.249977111117893"/>
        <bgColor indexed="64"/>
      </patternFill>
    </fill>
    <fill>
      <patternFill patternType="solid">
        <fgColor theme="3" tint="0.499984740745262"/>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0" tint="-0.14999847407452621"/>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ashDotDot">
        <color indexed="64"/>
      </right>
      <top/>
      <bottom/>
      <diagonal/>
    </border>
    <border>
      <left/>
      <right/>
      <top/>
      <bottom style="dashDotDot">
        <color indexed="64"/>
      </bottom>
      <diagonal/>
    </border>
    <border>
      <left/>
      <right style="dashDotDot">
        <color indexed="64"/>
      </right>
      <top style="thin">
        <color indexed="64"/>
      </top>
      <bottom/>
      <diagonal/>
    </border>
    <border>
      <left/>
      <right style="dashDotDot">
        <color indexed="64"/>
      </right>
      <top style="dashDotDot">
        <color indexed="64"/>
      </top>
      <bottom/>
      <diagonal/>
    </border>
    <border>
      <left/>
      <right style="dashDotDot">
        <color indexed="64"/>
      </right>
      <top/>
      <bottom style="dashDotDot">
        <color indexed="64"/>
      </bottom>
      <diagonal/>
    </border>
    <border>
      <left style="dashDotDot">
        <color indexed="64"/>
      </left>
      <right/>
      <top/>
      <bottom style="dashDotDot">
        <color indexed="64"/>
      </bottom>
      <diagonal/>
    </border>
    <border>
      <left/>
      <right/>
      <top style="dashDotDot">
        <color indexed="64"/>
      </top>
      <bottom/>
      <diagonal/>
    </border>
    <border>
      <left style="dashDotDot">
        <color indexed="64"/>
      </left>
      <right/>
      <top style="dashDotDot">
        <color indexed="64"/>
      </top>
      <bottom/>
      <diagonal/>
    </border>
    <border>
      <left style="dashDotDot">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DotDot">
        <color indexed="64"/>
      </right>
      <top/>
      <bottom style="thin">
        <color indexed="64"/>
      </bottom>
      <diagonal/>
    </border>
    <border>
      <left style="thin">
        <color indexed="64"/>
      </left>
      <right/>
      <top style="dashDotDot">
        <color indexed="64"/>
      </top>
      <bottom/>
      <diagonal/>
    </border>
  </borders>
  <cellStyleXfs count="1">
    <xf numFmtId="0" fontId="0" fillId="0" borderId="0"/>
  </cellStyleXfs>
  <cellXfs count="84">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Alignment="1">
      <alignment horizontal="center"/>
    </xf>
    <xf numFmtId="0" fontId="0" fillId="0" borderId="9" xfId="0" applyBorder="1"/>
    <xf numFmtId="0" fontId="2" fillId="0" borderId="10" xfId="0" applyFont="1" applyBorder="1" applyAlignment="1">
      <alignment horizontal="center"/>
    </xf>
    <xf numFmtId="0" fontId="0" fillId="0" borderId="9" xfId="0" applyBorder="1" applyAlignment="1">
      <alignment horizontal="center"/>
    </xf>
    <xf numFmtId="0" fontId="0" fillId="0" borderId="10" xfId="0" applyBorder="1"/>
    <xf numFmtId="0" fontId="4" fillId="0" borderId="0" xfId="0" applyFont="1"/>
    <xf numFmtId="0" fontId="4" fillId="0" borderId="7" xfId="0" applyFont="1" applyBorder="1"/>
    <xf numFmtId="0" fontId="4" fillId="0" borderId="9" xfId="0" applyFont="1" applyBorder="1"/>
    <xf numFmtId="0" fontId="2" fillId="0" borderId="0" xfId="0" applyFont="1"/>
    <xf numFmtId="0" fontId="2" fillId="0" borderId="2" xfId="0" applyFont="1" applyBorder="1"/>
    <xf numFmtId="0" fontId="2" fillId="0" borderId="11" xfId="0" applyFont="1" applyBorder="1"/>
    <xf numFmtId="0" fontId="2" fillId="0" borderId="9" xfId="0" applyFont="1" applyBorder="1"/>
    <xf numFmtId="0" fontId="0" fillId="0" borderId="14" xfId="0" applyBorder="1"/>
    <xf numFmtId="164" fontId="0" fillId="0" borderId="13" xfId="0" applyNumberFormat="1" applyBorder="1"/>
    <xf numFmtId="165" fontId="2" fillId="0" borderId="2" xfId="0" applyNumberFormat="1" applyFont="1" applyBorder="1"/>
    <xf numFmtId="165" fontId="2" fillId="0" borderId="0" xfId="0" applyNumberFormat="1" applyFont="1"/>
    <xf numFmtId="166" fontId="2" fillId="0" borderId="13" xfId="0" applyNumberFormat="1" applyFont="1" applyBorder="1" applyAlignment="1">
      <alignment horizontal="center"/>
    </xf>
    <xf numFmtId="1" fontId="0" fillId="0" borderId="0" xfId="0" applyNumberFormat="1"/>
    <xf numFmtId="1" fontId="2" fillId="0" borderId="10" xfId="0" applyNumberFormat="1" applyFont="1" applyBorder="1" applyAlignment="1">
      <alignment horizontal="center"/>
    </xf>
    <xf numFmtId="1" fontId="0" fillId="0" borderId="14" xfId="0" applyNumberFormat="1" applyBorder="1"/>
    <xf numFmtId="1" fontId="0" fillId="0" borderId="10" xfId="0" applyNumberFormat="1" applyBorder="1"/>
    <xf numFmtId="10" fontId="2" fillId="0" borderId="0" xfId="0" applyNumberFormat="1" applyFont="1"/>
    <xf numFmtId="166" fontId="0" fillId="0" borderId="9" xfId="0" applyNumberFormat="1" applyBorder="1"/>
    <xf numFmtId="166" fontId="0" fillId="0" borderId="13" xfId="0" applyNumberFormat="1" applyBorder="1"/>
    <xf numFmtId="166" fontId="0" fillId="0" borderId="12" xfId="0" applyNumberFormat="1" applyBorder="1"/>
    <xf numFmtId="0" fontId="0" fillId="0" borderId="17" xfId="0" applyBorder="1" applyAlignment="1">
      <alignment horizontal="center"/>
    </xf>
    <xf numFmtId="0" fontId="2" fillId="0" borderId="14" xfId="0" applyFont="1" applyBorder="1" applyAlignment="1">
      <alignment horizontal="center"/>
    </xf>
    <xf numFmtId="0" fontId="0" fillId="0" borderId="17" xfId="0" applyBorder="1"/>
    <xf numFmtId="0" fontId="0" fillId="0" borderId="13" xfId="0" applyBorder="1"/>
    <xf numFmtId="0" fontId="2" fillId="0" borderId="3" xfId="0" applyFont="1" applyBorder="1"/>
    <xf numFmtId="0" fontId="2" fillId="0" borderId="5" xfId="0" applyFont="1" applyBorder="1"/>
    <xf numFmtId="166" fontId="0" fillId="0" borderId="0" xfId="0" applyNumberFormat="1"/>
    <xf numFmtId="0" fontId="2" fillId="0" borderId="7" xfId="0" applyFont="1" applyBorder="1" applyAlignment="1">
      <alignment horizontal="center"/>
    </xf>
    <xf numFmtId="164" fontId="2" fillId="0" borderId="7" xfId="0" applyNumberFormat="1" applyFont="1" applyBorder="1" applyAlignment="1">
      <alignment horizontal="center"/>
    </xf>
    <xf numFmtId="166" fontId="0" fillId="0" borderId="2" xfId="0" applyNumberFormat="1" applyBorder="1"/>
    <xf numFmtId="0" fontId="3" fillId="2" borderId="0" xfId="0" applyFont="1" applyFill="1"/>
    <xf numFmtId="0" fontId="0" fillId="0" borderId="2" xfId="0" applyBorder="1" applyAlignment="1">
      <alignment horizontal="center"/>
    </xf>
    <xf numFmtId="0" fontId="0" fillId="0" borderId="0" xfId="0" applyAlignment="1">
      <alignment horizontal="left" vertical="top"/>
    </xf>
    <xf numFmtId="165" fontId="0" fillId="0" borderId="0" xfId="0" applyNumberFormat="1"/>
    <xf numFmtId="165" fontId="0" fillId="0" borderId="2" xfId="0" applyNumberFormat="1" applyBorder="1"/>
    <xf numFmtId="0" fontId="0" fillId="0" borderId="1" xfId="0" applyBorder="1" applyAlignment="1">
      <alignment horizontal="center"/>
    </xf>
    <xf numFmtId="0" fontId="3" fillId="0" borderId="4" xfId="0" applyFont="1" applyBorder="1"/>
    <xf numFmtId="166" fontId="0" fillId="0" borderId="5" xfId="0" applyNumberFormat="1" applyBorder="1"/>
    <xf numFmtId="0" fontId="2" fillId="0" borderId="4" xfId="0" applyFont="1" applyBorder="1"/>
    <xf numFmtId="166" fontId="2" fillId="0" borderId="5" xfId="0" applyNumberFormat="1" applyFont="1" applyBorder="1"/>
    <xf numFmtId="166" fontId="0" fillId="9" borderId="2" xfId="0" applyNumberFormat="1" applyFill="1" applyBorder="1"/>
    <xf numFmtId="0" fontId="0" fillId="0" borderId="1" xfId="0" applyBorder="1"/>
    <xf numFmtId="0" fontId="9" fillId="0" borderId="1" xfId="0" applyFont="1" applyBorder="1"/>
    <xf numFmtId="0" fontId="9" fillId="0" borderId="0" xfId="0" applyFont="1"/>
    <xf numFmtId="166" fontId="0" fillId="0" borderId="3" xfId="0" applyNumberFormat="1" applyBorder="1"/>
    <xf numFmtId="0" fontId="2" fillId="0" borderId="6" xfId="0" applyFont="1" applyBorder="1"/>
    <xf numFmtId="0" fontId="2" fillId="0" borderId="7" xfId="0" applyFont="1" applyBorder="1"/>
    <xf numFmtId="166" fontId="0" fillId="0" borderId="18" xfId="0" applyNumberFormat="1" applyBorder="1"/>
    <xf numFmtId="166" fontId="0" fillId="0" borderId="19" xfId="0" applyNumberFormat="1" applyBorder="1"/>
    <xf numFmtId="0" fontId="0" fillId="0" borderId="11" xfId="0" applyBorder="1"/>
    <xf numFmtId="166" fontId="0" fillId="0" borderId="20" xfId="0" applyNumberFormat="1" applyBorder="1"/>
    <xf numFmtId="0" fontId="0" fillId="0" borderId="21" xfId="0" applyBorder="1"/>
    <xf numFmtId="0" fontId="0" fillId="0" borderId="15" xfId="0" applyBorder="1"/>
    <xf numFmtId="0" fontId="7" fillId="4" borderId="0" xfId="0" applyFont="1" applyFill="1" applyAlignment="1">
      <alignment horizontal="center" vertical="center"/>
    </xf>
    <xf numFmtId="0" fontId="7" fillId="8" borderId="0" xfId="0" applyFont="1" applyFill="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1" fillId="6" borderId="0" xfId="0" applyFont="1" applyFill="1" applyAlignment="1">
      <alignment horizontal="center" vertical="center"/>
    </xf>
    <xf numFmtId="0" fontId="0" fillId="4" borderId="16" xfId="0" applyFill="1" applyBorder="1" applyAlignment="1">
      <alignment horizontal="center"/>
    </xf>
    <xf numFmtId="0" fontId="0" fillId="4" borderId="12" xfId="0" applyFill="1" applyBorder="1" applyAlignment="1">
      <alignment horizontal="center"/>
    </xf>
    <xf numFmtId="0" fontId="0" fillId="3" borderId="15" xfId="0" applyFill="1" applyBorder="1" applyAlignment="1">
      <alignment horizontal="center"/>
    </xf>
    <xf numFmtId="0" fontId="0" fillId="3" borderId="12" xfId="0" applyFill="1" applyBorder="1" applyAlignment="1">
      <alignment horizontal="center"/>
    </xf>
    <xf numFmtId="0" fontId="0" fillId="7" borderId="15" xfId="0" applyFill="1" applyBorder="1" applyAlignment="1">
      <alignment horizontal="center"/>
    </xf>
    <xf numFmtId="0" fontId="0" fillId="7" borderId="12" xfId="0" applyFill="1" applyBorder="1" applyAlignment="1">
      <alignment horizontal="center"/>
    </xf>
    <xf numFmtId="0" fontId="0" fillId="4" borderId="0" xfId="0" applyFill="1" applyAlignment="1">
      <alignment horizontal="center"/>
    </xf>
    <xf numFmtId="0" fontId="0" fillId="4" borderId="9" xfId="0" applyFill="1" applyBorder="1" applyAlignment="1">
      <alignment horizontal="center"/>
    </xf>
    <xf numFmtId="0" fontId="0" fillId="3" borderId="0" xfId="0" applyFill="1" applyAlignment="1">
      <alignment horizontal="center"/>
    </xf>
    <xf numFmtId="0" fontId="0" fillId="3" borderId="9" xfId="0" applyFill="1" applyBorder="1" applyAlignment="1">
      <alignment horizontal="center"/>
    </xf>
    <xf numFmtId="0" fontId="0" fillId="7" borderId="0" xfId="0" applyFill="1" applyAlignment="1">
      <alignment horizontal="center"/>
    </xf>
    <xf numFmtId="0" fontId="0" fillId="7" borderId="9" xfId="0" applyFill="1" applyBorder="1" applyAlignment="1">
      <alignment horizontal="center"/>
    </xf>
    <xf numFmtId="0" fontId="1" fillId="5" borderId="0" xfId="0" applyFont="1" applyFill="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A6A1B-7422-F647-A57E-4016906577A5}">
  <sheetPr>
    <tabColor theme="4" tint="0.59999389629810485"/>
  </sheetPr>
  <dimension ref="B2:G18"/>
  <sheetViews>
    <sheetView workbookViewId="0">
      <selection activeCell="K25" sqref="K25"/>
    </sheetView>
  </sheetViews>
  <sheetFormatPr defaultColWidth="11" defaultRowHeight="15.95"/>
  <cols>
    <col min="2" max="2" width="15.875" bestFit="1" customWidth="1"/>
    <col min="3" max="3" width="11.875" bestFit="1" customWidth="1"/>
    <col min="4" max="5" width="3.5" customWidth="1"/>
    <col min="6" max="6" width="13.875" bestFit="1" customWidth="1"/>
    <col min="7" max="7" width="13" bestFit="1" customWidth="1"/>
  </cols>
  <sheetData>
    <row r="2" spans="2:7">
      <c r="B2" s="66" t="s">
        <v>0</v>
      </c>
      <c r="C2" s="66"/>
      <c r="D2" s="66"/>
      <c r="E2" s="66"/>
      <c r="F2" s="66"/>
      <c r="G2" s="66"/>
    </row>
    <row r="3" spans="2:7">
      <c r="B3" s="66"/>
      <c r="C3" s="66"/>
      <c r="D3" s="66"/>
      <c r="E3" s="66"/>
      <c r="F3" s="66"/>
      <c r="G3" s="66"/>
    </row>
    <row r="5" spans="2:7">
      <c r="B5" s="54" t="s">
        <v>1</v>
      </c>
      <c r="C5" s="1"/>
      <c r="D5" s="62"/>
      <c r="E5" s="1"/>
      <c r="F5" s="1"/>
      <c r="G5" s="2" t="s">
        <v>2</v>
      </c>
    </row>
    <row r="6" spans="2:7">
      <c r="B6" s="55" t="s">
        <v>3</v>
      </c>
      <c r="C6" s="39"/>
      <c r="D6" s="30"/>
      <c r="F6" s="56" t="s">
        <v>4</v>
      </c>
      <c r="G6" s="57">
        <v>100000</v>
      </c>
    </row>
    <row r="7" spans="2:7">
      <c r="B7" s="64" t="s">
        <v>5</v>
      </c>
      <c r="C7" s="39">
        <v>15000</v>
      </c>
      <c r="D7" s="30"/>
      <c r="F7" s="65"/>
      <c r="G7" s="50"/>
    </row>
    <row r="8" spans="2:7">
      <c r="B8" s="3" t="s">
        <v>6</v>
      </c>
      <c r="C8" s="39">
        <v>3500</v>
      </c>
      <c r="D8" s="30"/>
      <c r="G8" s="50"/>
    </row>
    <row r="9" spans="2:7">
      <c r="B9" s="3"/>
      <c r="C9" s="39"/>
      <c r="D9" s="30"/>
      <c r="G9" s="50"/>
    </row>
    <row r="10" spans="2:7">
      <c r="B10" s="3" t="s">
        <v>7</v>
      </c>
      <c r="C10" s="39"/>
      <c r="D10" s="30"/>
      <c r="G10" s="50"/>
    </row>
    <row r="11" spans="2:7">
      <c r="B11" s="64" t="s">
        <v>8</v>
      </c>
      <c r="C11" s="39">
        <v>16000</v>
      </c>
      <c r="D11" s="30"/>
      <c r="G11" s="50"/>
    </row>
    <row r="12" spans="2:7">
      <c r="B12" s="3" t="s">
        <v>9</v>
      </c>
      <c r="C12" s="39">
        <v>12000</v>
      </c>
      <c r="D12" s="30"/>
      <c r="G12" s="50"/>
    </row>
    <row r="13" spans="2:7">
      <c r="B13" s="3" t="s">
        <v>10</v>
      </c>
      <c r="C13" s="39">
        <v>6000</v>
      </c>
      <c r="D13" s="30"/>
      <c r="G13" s="50"/>
    </row>
    <row r="14" spans="2:7">
      <c r="B14" s="3" t="s">
        <v>11</v>
      </c>
      <c r="C14" s="39">
        <v>15000</v>
      </c>
      <c r="D14" s="30"/>
      <c r="G14" s="50"/>
    </row>
    <row r="15" spans="2:7">
      <c r="B15" s="3" t="s">
        <v>12</v>
      </c>
      <c r="C15" s="39">
        <v>2500</v>
      </c>
      <c r="D15" s="30"/>
      <c r="G15" s="50"/>
    </row>
    <row r="16" spans="2:7">
      <c r="B16" s="3" t="s">
        <v>13</v>
      </c>
      <c r="C16" s="39">
        <v>30000</v>
      </c>
      <c r="D16" s="30"/>
      <c r="G16" s="50"/>
    </row>
    <row r="17" spans="2:7">
      <c r="B17" s="3"/>
      <c r="C17" s="39"/>
      <c r="D17" s="30"/>
      <c r="G17" s="50"/>
    </row>
    <row r="18" spans="2:7">
      <c r="B18" s="58" t="s">
        <v>14</v>
      </c>
      <c r="C18" s="60">
        <f>SUM(C6:C16)</f>
        <v>100000</v>
      </c>
      <c r="D18" s="63"/>
      <c r="E18" s="6"/>
      <c r="F18" s="59" t="s">
        <v>14</v>
      </c>
      <c r="G18" s="61">
        <f>G6</f>
        <v>100000</v>
      </c>
    </row>
  </sheetData>
  <mergeCells count="1">
    <mergeCell ref="B2:G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F946A-D455-CB4C-8654-A198D1D83508}">
  <sheetPr>
    <tabColor theme="9" tint="0.59999389629810485"/>
  </sheetPr>
  <dimension ref="B2:F20"/>
  <sheetViews>
    <sheetView tabSelected="1" workbookViewId="0">
      <selection activeCell="J11" sqref="J11"/>
    </sheetView>
  </sheetViews>
  <sheetFormatPr defaultColWidth="11" defaultRowHeight="15.95"/>
  <cols>
    <col min="2" max="2" width="19.625" bestFit="1" customWidth="1"/>
    <col min="4" max="4" width="13.5" bestFit="1" customWidth="1"/>
  </cols>
  <sheetData>
    <row r="2" spans="2:6">
      <c r="B2" s="67" t="s">
        <v>15</v>
      </c>
      <c r="C2" s="67"/>
      <c r="D2" s="67"/>
      <c r="E2" s="67"/>
      <c r="F2" s="67"/>
    </row>
    <row r="3" spans="2:6">
      <c r="B3" s="67"/>
      <c r="C3" s="67"/>
      <c r="D3" s="67"/>
      <c r="E3" s="67"/>
      <c r="F3" s="67"/>
    </row>
    <row r="5" spans="2:6">
      <c r="B5" s="68" t="s">
        <v>16</v>
      </c>
      <c r="C5" s="69"/>
      <c r="D5" s="2" t="s">
        <v>17</v>
      </c>
    </row>
    <row r="6" spans="2:6">
      <c r="B6" s="48"/>
      <c r="C6" s="44"/>
      <c r="D6" s="2"/>
    </row>
    <row r="7" spans="2:6">
      <c r="B7" s="49" t="s">
        <v>3</v>
      </c>
      <c r="D7" s="4"/>
    </row>
    <row r="8" spans="2:6">
      <c r="B8" s="3" t="s">
        <v>18</v>
      </c>
      <c r="D8" s="50">
        <v>12000</v>
      </c>
      <c r="F8" t="s">
        <v>19</v>
      </c>
    </row>
    <row r="9" spans="2:6">
      <c r="B9" s="3" t="s">
        <v>5</v>
      </c>
      <c r="D9" s="50">
        <v>15000</v>
      </c>
    </row>
    <row r="10" spans="2:6">
      <c r="B10" s="3"/>
      <c r="D10" s="4"/>
    </row>
    <row r="11" spans="2:6">
      <c r="B11" s="49" t="s">
        <v>7</v>
      </c>
      <c r="D11" s="4"/>
    </row>
    <row r="12" spans="2:6">
      <c r="B12" s="3" t="s">
        <v>20</v>
      </c>
      <c r="D12" s="50">
        <v>16000</v>
      </c>
      <c r="F12" t="s">
        <v>19</v>
      </c>
    </row>
    <row r="13" spans="2:6">
      <c r="B13" s="3" t="s">
        <v>10</v>
      </c>
      <c r="D13" s="50">
        <v>6000</v>
      </c>
    </row>
    <row r="14" spans="2:6">
      <c r="B14" s="3" t="s">
        <v>21</v>
      </c>
      <c r="D14" s="50">
        <v>3500</v>
      </c>
      <c r="F14" t="s">
        <v>19</v>
      </c>
    </row>
    <row r="15" spans="2:6">
      <c r="B15" s="3" t="s">
        <v>11</v>
      </c>
      <c r="D15" s="50">
        <v>15000</v>
      </c>
      <c r="F15" t="s">
        <v>19</v>
      </c>
    </row>
    <row r="16" spans="2:6">
      <c r="B16" s="3" t="s">
        <v>12</v>
      </c>
      <c r="D16" s="50">
        <v>2500</v>
      </c>
      <c r="F16" t="s">
        <v>19</v>
      </c>
    </row>
    <row r="17" spans="2:4">
      <c r="B17" s="3" t="s">
        <v>13</v>
      </c>
      <c r="D17" s="50">
        <v>30000</v>
      </c>
    </row>
    <row r="18" spans="2:4">
      <c r="B18" s="3"/>
      <c r="D18" s="4"/>
    </row>
    <row r="19" spans="2:4">
      <c r="B19" s="51" t="s">
        <v>22</v>
      </c>
      <c r="D19" s="52">
        <f>SUM(D7:D17)</f>
        <v>100000</v>
      </c>
    </row>
    <row r="20" spans="2:4">
      <c r="B20" s="5"/>
      <c r="C20" s="6"/>
      <c r="D20" s="7"/>
    </row>
  </sheetData>
  <mergeCells count="2">
    <mergeCell ref="B2:F3"/>
    <mergeCell ref="B5:C5"/>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94D08-B111-644C-BC8B-374FB4F1D1FE}">
  <sheetPr>
    <tabColor theme="8" tint="0.59999389629810485"/>
  </sheetPr>
  <dimension ref="A1:I26"/>
  <sheetViews>
    <sheetView workbookViewId="0">
      <selection activeCell="K12" sqref="K12"/>
    </sheetView>
  </sheetViews>
  <sheetFormatPr defaultColWidth="11" defaultRowHeight="15.95"/>
  <cols>
    <col min="1" max="1" width="20.625" bestFit="1" customWidth="1"/>
    <col min="2" max="2" width="8.625" bestFit="1" customWidth="1"/>
    <col min="3" max="3" width="20.625" bestFit="1" customWidth="1"/>
    <col min="4" max="4" width="19" bestFit="1" customWidth="1"/>
    <col min="5" max="5" width="14.5" bestFit="1" customWidth="1"/>
    <col min="6" max="6" width="19" bestFit="1" customWidth="1"/>
    <col min="7" max="7" width="14.5" bestFit="1" customWidth="1"/>
    <col min="8" max="8" width="19" bestFit="1" customWidth="1"/>
    <col min="9" max="9" width="14.5" bestFit="1" customWidth="1"/>
    <col min="11" max="11" width="17.125" bestFit="1" customWidth="1"/>
    <col min="12" max="12" width="13.375" customWidth="1"/>
    <col min="13" max="13" width="18" bestFit="1" customWidth="1"/>
    <col min="14" max="19" width="13.375" customWidth="1"/>
  </cols>
  <sheetData>
    <row r="1" spans="1:9" ht="15.95" customHeight="1">
      <c r="D1" s="70" t="s">
        <v>23</v>
      </c>
      <c r="E1" s="70"/>
      <c r="F1" s="70"/>
      <c r="G1" s="70"/>
      <c r="H1" s="70"/>
      <c r="I1" s="70"/>
    </row>
    <row r="2" spans="1:9" ht="15.95" customHeight="1">
      <c r="D2" s="70"/>
      <c r="E2" s="70"/>
      <c r="F2" s="70"/>
      <c r="G2" s="70"/>
      <c r="H2" s="70"/>
      <c r="I2" s="70"/>
    </row>
    <row r="3" spans="1:9">
      <c r="D3" s="12"/>
      <c r="E3" s="12"/>
      <c r="F3" s="12"/>
      <c r="G3" s="12"/>
      <c r="H3" s="12"/>
      <c r="I3" s="12"/>
    </row>
    <row r="4" spans="1:9">
      <c r="C4" s="9"/>
      <c r="D4" s="77">
        <v>2026</v>
      </c>
      <c r="E4" s="78"/>
      <c r="F4" s="79">
        <v>2027</v>
      </c>
      <c r="G4" s="80"/>
      <c r="H4" s="81">
        <v>2028</v>
      </c>
      <c r="I4" s="82"/>
    </row>
    <row r="5" spans="1:9">
      <c r="C5" s="9"/>
      <c r="D5" s="8" t="s">
        <v>24</v>
      </c>
      <c r="E5" s="11" t="s">
        <v>25</v>
      </c>
      <c r="F5" s="8" t="s">
        <v>24</v>
      </c>
      <c r="G5" s="11" t="s">
        <v>25</v>
      </c>
      <c r="H5" s="8" t="s">
        <v>24</v>
      </c>
      <c r="I5" s="11" t="s">
        <v>25</v>
      </c>
    </row>
    <row r="6" spans="1:9">
      <c r="A6" s="14" t="s">
        <v>26</v>
      </c>
      <c r="B6" s="13" t="s">
        <v>27</v>
      </c>
      <c r="C6" s="15" t="s">
        <v>28</v>
      </c>
      <c r="D6" s="10">
        <f>SUM(D7:D10)</f>
        <v>40</v>
      </c>
      <c r="E6" s="24">
        <f t="shared" ref="E6:I6" si="0">SUM(E7:E11)</f>
        <v>135000</v>
      </c>
      <c r="F6" s="10">
        <f t="shared" si="0"/>
        <v>168</v>
      </c>
      <c r="G6" s="24">
        <f t="shared" si="0"/>
        <v>162000</v>
      </c>
      <c r="H6" s="26">
        <f t="shared" si="0"/>
        <v>218.4</v>
      </c>
      <c r="I6" s="24">
        <f t="shared" si="0"/>
        <v>210600.00000000003</v>
      </c>
    </row>
    <row r="7" spans="1:9">
      <c r="A7" t="s">
        <v>29</v>
      </c>
      <c r="B7" s="22">
        <v>2750</v>
      </c>
      <c r="C7" s="18" t="s">
        <v>30</v>
      </c>
      <c r="D7">
        <v>15</v>
      </c>
      <c r="E7" s="30">
        <f>D7*B7</f>
        <v>41250</v>
      </c>
      <c r="F7" s="25">
        <f>D7*1.2</f>
        <v>18</v>
      </c>
      <c r="G7" s="30">
        <f>F7*B7</f>
        <v>49500</v>
      </c>
      <c r="H7" s="25">
        <f>F7*1.3</f>
        <v>23.400000000000002</v>
      </c>
      <c r="I7" s="32">
        <f>H7*B7</f>
        <v>64350.000000000007</v>
      </c>
    </row>
    <row r="8" spans="1:9">
      <c r="A8" t="s">
        <v>31</v>
      </c>
      <c r="B8" s="23">
        <v>3250</v>
      </c>
      <c r="C8" s="19" t="s">
        <v>30</v>
      </c>
      <c r="D8">
        <v>10</v>
      </c>
      <c r="E8" s="30">
        <f t="shared" ref="E8:E10" si="1">D8*B8</f>
        <v>32500</v>
      </c>
      <c r="F8" s="25">
        <f t="shared" ref="F8:F11" si="2">D8*1.2</f>
        <v>12</v>
      </c>
      <c r="G8" s="30">
        <f t="shared" ref="G8:G11" si="3">F8*B8</f>
        <v>39000</v>
      </c>
      <c r="H8" s="25">
        <f t="shared" ref="H8:H11" si="4">F8*1.3</f>
        <v>15.600000000000001</v>
      </c>
      <c r="I8" s="30">
        <f t="shared" ref="I8:I11" si="5">H8*B8</f>
        <v>50700.000000000007</v>
      </c>
    </row>
    <row r="9" spans="1:9">
      <c r="A9" t="s">
        <v>32</v>
      </c>
      <c r="B9" s="23">
        <v>3750</v>
      </c>
      <c r="C9" s="19" t="s">
        <v>30</v>
      </c>
      <c r="D9">
        <v>5</v>
      </c>
      <c r="E9" s="30">
        <f t="shared" si="1"/>
        <v>18750</v>
      </c>
      <c r="F9" s="25">
        <f t="shared" si="2"/>
        <v>6</v>
      </c>
      <c r="G9" s="30">
        <f t="shared" si="3"/>
        <v>22500</v>
      </c>
      <c r="H9" s="25">
        <f t="shared" si="4"/>
        <v>7.8000000000000007</v>
      </c>
      <c r="I9" s="30">
        <f t="shared" si="5"/>
        <v>29250.000000000004</v>
      </c>
    </row>
    <row r="10" spans="1:9">
      <c r="A10" t="s">
        <v>33</v>
      </c>
      <c r="B10" s="23">
        <v>2750</v>
      </c>
      <c r="C10" s="19" t="s">
        <v>30</v>
      </c>
      <c r="D10">
        <v>10</v>
      </c>
      <c r="E10" s="30">
        <f t="shared" si="1"/>
        <v>27500</v>
      </c>
      <c r="F10" s="25">
        <f t="shared" si="2"/>
        <v>12</v>
      </c>
      <c r="G10" s="30">
        <f t="shared" si="3"/>
        <v>33000</v>
      </c>
      <c r="H10" s="25">
        <f t="shared" si="4"/>
        <v>15.600000000000001</v>
      </c>
      <c r="I10" s="30">
        <f t="shared" si="5"/>
        <v>42900.000000000007</v>
      </c>
    </row>
    <row r="11" spans="1:9">
      <c r="A11" t="s">
        <v>34</v>
      </c>
      <c r="B11" s="23">
        <v>150</v>
      </c>
      <c r="C11" s="19" t="s">
        <v>35</v>
      </c>
      <c r="D11" s="20">
        <v>100</v>
      </c>
      <c r="E11" s="31">
        <f>D11*B11</f>
        <v>15000</v>
      </c>
      <c r="F11" s="27">
        <f t="shared" si="2"/>
        <v>120</v>
      </c>
      <c r="G11" s="31">
        <f t="shared" si="3"/>
        <v>18000</v>
      </c>
      <c r="H11" s="28">
        <f t="shared" si="4"/>
        <v>156</v>
      </c>
      <c r="I11" s="31">
        <f t="shared" si="5"/>
        <v>23400</v>
      </c>
    </row>
    <row r="14" spans="1:9">
      <c r="D14" s="71">
        <v>2026</v>
      </c>
      <c r="E14" s="72"/>
      <c r="F14" s="73">
        <v>2027</v>
      </c>
      <c r="G14" s="74"/>
      <c r="H14" s="75">
        <v>2028</v>
      </c>
      <c r="I14" s="76"/>
    </row>
    <row r="15" spans="1:9">
      <c r="D15" s="33" t="s">
        <v>24</v>
      </c>
      <c r="E15" s="11" t="s">
        <v>25</v>
      </c>
      <c r="F15" s="8" t="s">
        <v>24</v>
      </c>
      <c r="G15" s="11" t="s">
        <v>25</v>
      </c>
      <c r="H15" s="8" t="s">
        <v>24</v>
      </c>
      <c r="I15" s="11" t="s">
        <v>25</v>
      </c>
    </row>
    <row r="16" spans="1:9">
      <c r="A16" s="14" t="s">
        <v>36</v>
      </c>
      <c r="B16" s="14" t="s">
        <v>27</v>
      </c>
      <c r="C16" s="14" t="s">
        <v>28</v>
      </c>
      <c r="D16" s="34">
        <f>D18</f>
        <v>10</v>
      </c>
      <c r="E16" s="24">
        <f t="shared" ref="E16" si="6">SUM(E17:E21)</f>
        <v>29000</v>
      </c>
      <c r="F16" s="10">
        <f>F18</f>
        <v>12</v>
      </c>
      <c r="G16" s="24">
        <f t="shared" ref="G16" si="7">SUM(G17:G21)</f>
        <v>35376</v>
      </c>
      <c r="H16" s="26">
        <f>H18</f>
        <v>15.600000000000001</v>
      </c>
      <c r="I16" s="24">
        <f t="shared" ref="I16" si="8">SUM(I17:I21)</f>
        <v>46782.528000000006</v>
      </c>
    </row>
    <row r="17" spans="1:9">
      <c r="A17" s="1" t="s">
        <v>37</v>
      </c>
      <c r="B17" s="23">
        <v>175</v>
      </c>
      <c r="C17" s="16" t="s">
        <v>35</v>
      </c>
      <c r="D17" s="35">
        <v>120</v>
      </c>
      <c r="E17" s="30">
        <f>D17*B17</f>
        <v>21000</v>
      </c>
      <c r="F17">
        <f>D17*1.2</f>
        <v>144</v>
      </c>
      <c r="G17" s="30">
        <f>F17*B17</f>
        <v>25200</v>
      </c>
      <c r="H17" s="25">
        <f>F17*1.3</f>
        <v>187.20000000000002</v>
      </c>
      <c r="I17" s="32">
        <f>H17*B17</f>
        <v>32760.000000000004</v>
      </c>
    </row>
    <row r="18" spans="1:9">
      <c r="A18" t="s">
        <v>38</v>
      </c>
      <c r="B18" s="29">
        <v>8.0000000000000002E-3</v>
      </c>
      <c r="C18" s="16" t="s">
        <v>39</v>
      </c>
      <c r="D18" s="35">
        <v>10</v>
      </c>
      <c r="E18" s="30">
        <f>D18*100000*B18</f>
        <v>8000</v>
      </c>
      <c r="F18">
        <f>D18*1.2</f>
        <v>12</v>
      </c>
      <c r="G18" s="30">
        <f>F18*100000*1.06*B18</f>
        <v>10176</v>
      </c>
      <c r="H18" s="25">
        <f>F18*1.3</f>
        <v>15.600000000000001</v>
      </c>
      <c r="I18" s="30">
        <f>H18*100000*1.06*1.06*B18</f>
        <v>14022.528000000002</v>
      </c>
    </row>
    <row r="19" spans="1:9">
      <c r="D19" s="20"/>
      <c r="E19" s="21"/>
      <c r="F19" s="12"/>
      <c r="G19" s="36"/>
      <c r="H19" s="12"/>
      <c r="I19" s="36"/>
    </row>
    <row r="21" spans="1:9">
      <c r="C21" s="6"/>
      <c r="D21" s="40" t="s">
        <v>40</v>
      </c>
      <c r="E21" s="41" t="s">
        <v>25</v>
      </c>
      <c r="F21" s="40" t="s">
        <v>40</v>
      </c>
      <c r="G21" s="41" t="s">
        <v>25</v>
      </c>
      <c r="H21" s="40" t="s">
        <v>40</v>
      </c>
      <c r="I21" s="41" t="s">
        <v>25</v>
      </c>
    </row>
    <row r="22" spans="1:9">
      <c r="C22" s="37" t="s">
        <v>41</v>
      </c>
      <c r="D22" cm="1">
        <f t="array" ref="D22">SUM(D7:D10+D18)</f>
        <v>80</v>
      </c>
      <c r="E22" s="39" cm="1">
        <f t="array" ref="E22">SUM(E7:E10+E18)</f>
        <v>152000</v>
      </c>
      <c r="F22" cm="1">
        <f t="array" ref="F22">SUM(F7:F10+F18)</f>
        <v>96</v>
      </c>
      <c r="G22" s="39" cm="1">
        <f t="array" ref="G22">SUM(G7:G10+G18)</f>
        <v>184704</v>
      </c>
      <c r="H22" cm="1">
        <f t="array" ref="H22">SUM(H7:H10+H18)</f>
        <v>124.80000000000001</v>
      </c>
      <c r="I22" s="39" cm="1">
        <f t="array" ref="I22">SUM(I7:I10+I18)</f>
        <v>243290.11200000002</v>
      </c>
    </row>
    <row r="23" spans="1:9">
      <c r="C23" s="38" t="s">
        <v>42</v>
      </c>
      <c r="D23">
        <f>D11+D17</f>
        <v>220</v>
      </c>
      <c r="E23" s="39">
        <f t="shared" ref="E23:I23" si="9">E11+E17</f>
        <v>36000</v>
      </c>
      <c r="F23">
        <f t="shared" si="9"/>
        <v>264</v>
      </c>
      <c r="G23" s="39">
        <f t="shared" si="9"/>
        <v>43200</v>
      </c>
      <c r="H23">
        <f t="shared" si="9"/>
        <v>343.20000000000005</v>
      </c>
      <c r="I23" s="39">
        <f t="shared" si="9"/>
        <v>56160</v>
      </c>
    </row>
    <row r="24" spans="1:9">
      <c r="C24" s="17" t="s">
        <v>43</v>
      </c>
      <c r="E24" s="53">
        <f>E22+E23</f>
        <v>188000</v>
      </c>
      <c r="G24" s="53">
        <f>G22+G23</f>
        <v>227904</v>
      </c>
      <c r="I24" s="53">
        <f>I22+I23</f>
        <v>299450.11200000002</v>
      </c>
    </row>
    <row r="25" spans="1:9">
      <c r="C25" s="16"/>
    </row>
    <row r="26" spans="1:9">
      <c r="C26" s="38" t="s">
        <v>44</v>
      </c>
      <c r="E26" s="39">
        <f>D18*100000</f>
        <v>1000000</v>
      </c>
      <c r="G26" s="39">
        <f>F18*100000*1.06</f>
        <v>1272000</v>
      </c>
      <c r="I26" s="39">
        <f>H18*100000*1.06*1.06</f>
        <v>1752816.0000000002</v>
      </c>
    </row>
  </sheetData>
  <mergeCells count="7">
    <mergeCell ref="D1:I2"/>
    <mergeCell ref="D14:E14"/>
    <mergeCell ref="F14:G14"/>
    <mergeCell ref="H14:I14"/>
    <mergeCell ref="D4:E4"/>
    <mergeCell ref="F4:G4"/>
    <mergeCell ref="H4:I4"/>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3B482-C3FD-2B45-BA5C-A568EC68FF26}">
  <sheetPr>
    <tabColor theme="5" tint="0.59999389629810485"/>
  </sheetPr>
  <dimension ref="A1:G22"/>
  <sheetViews>
    <sheetView workbookViewId="0">
      <selection activeCell="I22" sqref="I22"/>
    </sheetView>
  </sheetViews>
  <sheetFormatPr defaultColWidth="11" defaultRowHeight="15.95"/>
  <cols>
    <col min="1" max="1" width="22.625" bestFit="1" customWidth="1"/>
    <col min="2" max="2" width="13" bestFit="1" customWidth="1"/>
  </cols>
  <sheetData>
    <row r="1" spans="1:7" ht="15.95" customHeight="1">
      <c r="B1" s="83" t="s">
        <v>45</v>
      </c>
      <c r="C1" s="83"/>
      <c r="D1" s="83"/>
      <c r="E1" s="83"/>
      <c r="F1" s="83"/>
      <c r="G1" s="83"/>
    </row>
    <row r="2" spans="1:7" ht="15.95" customHeight="1">
      <c r="B2" s="83"/>
      <c r="C2" s="83"/>
      <c r="D2" s="83"/>
      <c r="E2" s="83"/>
      <c r="F2" s="83"/>
      <c r="G2" s="83"/>
    </row>
    <row r="4" spans="1:7">
      <c r="B4" s="77">
        <v>2026</v>
      </c>
      <c r="C4" s="77"/>
      <c r="D4" s="79">
        <v>2027</v>
      </c>
      <c r="E4" s="79"/>
      <c r="F4" s="81">
        <v>2028</v>
      </c>
      <c r="G4" s="81"/>
    </row>
    <row r="5" spans="1:7">
      <c r="A5" s="43" t="s">
        <v>46</v>
      </c>
    </row>
    <row r="6" spans="1:7">
      <c r="A6" s="1" t="s">
        <v>47</v>
      </c>
      <c r="B6" s="39">
        <f>'Omzet prognose'!E6</f>
        <v>135000</v>
      </c>
      <c r="D6" s="39">
        <f>'Omzet prognose'!G6</f>
        <v>162000</v>
      </c>
      <c r="F6" s="39">
        <f>'Omzet prognose'!I6</f>
        <v>210600.00000000003</v>
      </c>
    </row>
    <row r="7" spans="1:7">
      <c r="A7" t="s">
        <v>48</v>
      </c>
      <c r="B7" s="39">
        <f>'Omzet prognose'!E16</f>
        <v>29000</v>
      </c>
      <c r="D7" s="39">
        <f>'Omzet prognose'!G16</f>
        <v>35376</v>
      </c>
      <c r="F7" s="39">
        <f>'Omzet prognose'!I16</f>
        <v>46782.528000000006</v>
      </c>
    </row>
    <row r="8" spans="1:7">
      <c r="A8" s="17" t="s">
        <v>49</v>
      </c>
      <c r="C8" s="42">
        <f>B6+B7</f>
        <v>164000</v>
      </c>
      <c r="E8" s="42">
        <f>D6+D7</f>
        <v>197376</v>
      </c>
      <c r="G8" s="42">
        <f>F6+F7</f>
        <v>257382.52800000005</v>
      </c>
    </row>
    <row r="10" spans="1:7">
      <c r="A10" s="43" t="s">
        <v>17</v>
      </c>
    </row>
    <row r="11" spans="1:7">
      <c r="A11" s="1" t="s">
        <v>20</v>
      </c>
      <c r="B11" s="46">
        <v>16000</v>
      </c>
      <c r="C11" s="46"/>
      <c r="D11" s="46">
        <f>B11*1.03</f>
        <v>16480</v>
      </c>
      <c r="E11" s="46"/>
      <c r="F11" s="46">
        <f>D11*1.03</f>
        <v>16974.400000000001</v>
      </c>
      <c r="G11" s="46"/>
    </row>
    <row r="12" spans="1:7">
      <c r="A12" t="s">
        <v>50</v>
      </c>
      <c r="B12" s="46">
        <f>25000*4</f>
        <v>100000</v>
      </c>
      <c r="C12" s="46"/>
      <c r="D12" s="46">
        <f>B12+12000</f>
        <v>112000</v>
      </c>
      <c r="E12" s="46"/>
      <c r="F12" s="46">
        <f>D12+12000</f>
        <v>124000</v>
      </c>
      <c r="G12" s="46"/>
    </row>
    <row r="13" spans="1:7">
      <c r="A13" t="s">
        <v>51</v>
      </c>
      <c r="B13" s="46">
        <v>12000</v>
      </c>
      <c r="C13" s="46"/>
      <c r="D13" s="46">
        <v>12000</v>
      </c>
      <c r="E13" s="46"/>
      <c r="F13" s="46">
        <v>12000</v>
      </c>
      <c r="G13" s="46"/>
    </row>
    <row r="14" spans="1:7">
      <c r="A14" t="s">
        <v>11</v>
      </c>
      <c r="B14" s="46">
        <v>15000</v>
      </c>
      <c r="C14" s="46"/>
      <c r="D14" s="46">
        <f>B14*1.2</f>
        <v>18000</v>
      </c>
      <c r="E14" s="46"/>
      <c r="F14" s="46">
        <f>D14*1.3</f>
        <v>23400</v>
      </c>
      <c r="G14" s="46"/>
    </row>
    <row r="15" spans="1:7">
      <c r="A15" s="45" t="s">
        <v>52</v>
      </c>
      <c r="B15" s="46">
        <v>2500</v>
      </c>
      <c r="C15" s="46"/>
      <c r="D15" s="46">
        <v>2500</v>
      </c>
      <c r="E15" s="46"/>
      <c r="F15" s="46">
        <v>2500</v>
      </c>
      <c r="G15" s="46"/>
    </row>
    <row r="16" spans="1:7">
      <c r="A16" t="s">
        <v>53</v>
      </c>
      <c r="B16" s="46">
        <v>2500</v>
      </c>
      <c r="C16" s="46"/>
      <c r="D16" s="46">
        <v>2600</v>
      </c>
      <c r="E16" s="46"/>
      <c r="F16" s="46">
        <v>2700</v>
      </c>
      <c r="G16" s="46"/>
    </row>
    <row r="17" spans="1:7">
      <c r="A17" t="s">
        <v>10</v>
      </c>
      <c r="B17" s="46">
        <v>6000</v>
      </c>
      <c r="C17" s="46"/>
      <c r="D17" s="46">
        <v>6200</v>
      </c>
      <c r="E17" s="46"/>
      <c r="F17" s="46">
        <v>6400</v>
      </c>
      <c r="G17" s="46"/>
    </row>
    <row r="18" spans="1:7">
      <c r="A18" t="s">
        <v>21</v>
      </c>
      <c r="B18" s="46">
        <v>3500</v>
      </c>
      <c r="C18" s="46"/>
      <c r="D18" s="46">
        <v>1500</v>
      </c>
      <c r="E18" s="46"/>
      <c r="F18" s="46">
        <v>1750</v>
      </c>
      <c r="G18" s="46"/>
    </row>
    <row r="19" spans="1:7">
      <c r="A19" t="s">
        <v>54</v>
      </c>
      <c r="B19" s="46">
        <v>8000</v>
      </c>
      <c r="C19" s="46"/>
      <c r="D19" s="46">
        <f>B19*1.1</f>
        <v>8800</v>
      </c>
      <c r="E19" s="46"/>
      <c r="F19" s="46">
        <f>D19*1.1</f>
        <v>9680</v>
      </c>
      <c r="G19" s="46"/>
    </row>
    <row r="20" spans="1:7">
      <c r="A20" s="17" t="s">
        <v>14</v>
      </c>
      <c r="C20" s="47">
        <f>SUM(B11:B19)</f>
        <v>165500</v>
      </c>
      <c r="E20" s="47">
        <f>SUM(D11:D19)</f>
        <v>180080</v>
      </c>
      <c r="G20" s="47">
        <f>SUM(F11:F19)</f>
        <v>199404.4</v>
      </c>
    </row>
    <row r="22" spans="1:7">
      <c r="A22" s="43" t="s">
        <v>55</v>
      </c>
      <c r="C22" s="39">
        <f>C8-C20</f>
        <v>-1500</v>
      </c>
      <c r="E22" s="39">
        <f>E8-E20</f>
        <v>17296</v>
      </c>
      <c r="G22" s="39">
        <f>G8-G20</f>
        <v>57978.128000000055</v>
      </c>
    </row>
  </sheetData>
  <mergeCells count="4">
    <mergeCell ref="B4:C4"/>
    <mergeCell ref="D4:E4"/>
    <mergeCell ref="F4:G4"/>
    <mergeCell ref="B1:G2"/>
  </mergeCells>
  <pageMargins left="0.7" right="0.7" top="0.75" bottom="0.75" header="0.3" footer="0.3"/>
  <legacyDrawing r:id="rId1"/>
</worksheet>
</file>

<file path=docMetadata/LabelInfo.xml><?xml version="1.0" encoding="utf-8"?>
<clbl:labelList xmlns:clbl="http://schemas.microsoft.com/office/2020/mipLabelMetadata">
  <clbl:label id="{97f207ed-6c17-4ab6-88cc-1fdb4512c012}" enabled="1" method="Standard" siteId="{dc09e309-af81-41e4-9c00-570af55f0836}"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Jonah Klein Hesselink - Berkel Industrial B.V.</dc:creator>
  <cp:keywords/>
  <dc:description/>
  <cp:lastModifiedBy>Klein Hesselink, Jonah</cp:lastModifiedBy>
  <cp:revision/>
  <dcterms:created xsi:type="dcterms:W3CDTF">2026-01-02T10:52:00Z</dcterms:created>
  <dcterms:modified xsi:type="dcterms:W3CDTF">2026-01-04T18:36:04Z</dcterms:modified>
  <cp:category/>
  <cp:contentStatus/>
</cp:coreProperties>
</file>